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640" activeTab="0"/>
  </bookViews>
  <sheets>
    <sheet name="коэффициент" sheetId="1" r:id="rId1"/>
  </sheets>
  <definedNames/>
  <calcPr fullCalcOnLoad="1"/>
</workbook>
</file>

<file path=xl/sharedStrings.xml><?xml version="1.0" encoding="utf-8"?>
<sst xmlns="http://schemas.openxmlformats.org/spreadsheetml/2006/main" count="118" uniqueCount="57">
  <si>
    <t>№ п/п</t>
  </si>
  <si>
    <t>Виды предпринимательской деятельности</t>
  </si>
  <si>
    <t>Значение коэффициента К2</t>
  </si>
  <si>
    <t>1.</t>
  </si>
  <si>
    <t>Продовольственные товары</t>
  </si>
  <si>
    <t>2.</t>
  </si>
  <si>
    <t>Пиво</t>
  </si>
  <si>
    <t>3.</t>
  </si>
  <si>
    <t>Вино водочные и табачные изделия</t>
  </si>
  <si>
    <t>4.</t>
  </si>
  <si>
    <t>Овощи, фрукты, цветы</t>
  </si>
  <si>
    <t>5.</t>
  </si>
  <si>
    <t>Автомобили, запчасти и аксессуары для автомобиля</t>
  </si>
  <si>
    <t>6.</t>
  </si>
  <si>
    <t>Головные уборы и одежда из кожи и меха</t>
  </si>
  <si>
    <t>7.</t>
  </si>
  <si>
    <t>Канцелярские товары, ученические тетради, книги и печатная продукция</t>
  </si>
  <si>
    <t>8.</t>
  </si>
  <si>
    <t>Лесоматериалы, в том числе дрова</t>
  </si>
  <si>
    <t>9.</t>
  </si>
  <si>
    <t>Комиссионные товары</t>
  </si>
  <si>
    <t>10.</t>
  </si>
  <si>
    <t>Спортивные туристические товары</t>
  </si>
  <si>
    <t>11.</t>
  </si>
  <si>
    <t>Товары детского ассортимента</t>
  </si>
  <si>
    <t>12.</t>
  </si>
  <si>
    <t>Ювелирные изделия</t>
  </si>
  <si>
    <t>13.</t>
  </si>
  <si>
    <t>Прочие товары</t>
  </si>
  <si>
    <t>14.</t>
  </si>
  <si>
    <t>Стройматериалы</t>
  </si>
  <si>
    <t>15.</t>
  </si>
  <si>
    <t>16.</t>
  </si>
  <si>
    <t xml:space="preserve">                                                                             МО «Улаганский район»</t>
  </si>
  <si>
    <t xml:space="preserve">                                                                              Приложение № 2 к  решению       </t>
  </si>
  <si>
    <t xml:space="preserve">                                                                              Совета депутатов администрации</t>
  </si>
  <si>
    <t>с. Улаган, с. Акташ</t>
  </si>
  <si>
    <t>Прочие населенные пункты района</t>
  </si>
  <si>
    <t>Розничная торговля, осуществляемая через объекты стационарной торговой сети, имеющие торговые залы *</t>
  </si>
  <si>
    <t>*) при розничной торговле товарами смешанного ассортимента на которые установлены различные значения корректирующего коэффициента базовой доходности К2, применяется максимальный из установленных значений корректирующего коэффициента базовой доходности К2</t>
  </si>
  <si>
    <t>Площадь до 6 кв.м.</t>
  </si>
  <si>
    <t>Площадь от 6 до 10 кв.м.</t>
  </si>
  <si>
    <t>Площадь  от 10 до 20</t>
  </si>
  <si>
    <t xml:space="preserve"> Площадь от 20.1 до 35</t>
  </si>
  <si>
    <t>Площадь  от 35.1 до 55</t>
  </si>
  <si>
    <t xml:space="preserve"> Площадь  от 55.1 до 85</t>
  </si>
  <si>
    <t>Площадь  от 85.1 до 105</t>
  </si>
  <si>
    <t>Площадь  от 105.1 до 150</t>
  </si>
  <si>
    <t>Оказание услуг общественного питания через объект организации общественного питания, имеющий зал обслуживания посетителей, в том числе:</t>
  </si>
  <si>
    <t>реализующие пиво и винно-водочные изделия</t>
  </si>
  <si>
    <r>
      <t xml:space="preserve">    Корректирующие коэффициенты базовой доходности (К2) по видам деятельности "розничная торговля, осуществляемая через объекты стационарной торговой сети, имеющие торговые залы",  "оказание услуг общественного питания через объект организации общественного питания, имеющий зал обслуживания посетителей", </t>
    </r>
    <r>
      <rPr>
        <sz val="12"/>
        <rFont val="Times New Roman"/>
        <family val="1"/>
      </rPr>
      <t>"оказание услуг по временному размещению и проживанию</t>
    </r>
    <r>
      <rPr>
        <strike/>
        <sz val="12"/>
        <rFont val="Times New Roman"/>
        <family val="1"/>
      </rPr>
      <t xml:space="preserve"> </t>
    </r>
    <r>
      <rPr>
        <sz val="12"/>
        <rFont val="Times New Roman"/>
        <family val="1"/>
      </rPr>
      <t xml:space="preserve">                                                                                                                                                                                          
</t>
    </r>
  </si>
  <si>
    <t>не реализующие пиво и винно-водочные изделия</t>
  </si>
  <si>
    <t>17.</t>
  </si>
  <si>
    <t>Площадь  от 105.1 до 500</t>
  </si>
  <si>
    <t xml:space="preserve"> </t>
  </si>
  <si>
    <t>Оказание услуг по временному размещению и проживанию организациями и предпринмателями, использующими в каждом объекте предоставления даных услуг</t>
  </si>
  <si>
    <t>от 23 декабря 2016г. №21-3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</si>
</sst>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
  </numFmts>
  <fonts count="62">
    <font>
      <sz val="10"/>
      <name val="Arial Cyr"/>
      <family val="0"/>
    </font>
    <font>
      <sz val="14"/>
      <name val="Arial Cyr"/>
      <family val="0"/>
    </font>
    <font>
      <sz val="14"/>
      <name val="Times New Roman"/>
      <family val="1"/>
    </font>
    <font>
      <sz val="8"/>
      <name val="Arial Cyr"/>
      <family val="0"/>
    </font>
    <font>
      <sz val="12"/>
      <name val="Times New Roman"/>
      <family val="1"/>
    </font>
    <font>
      <sz val="10"/>
      <name val="Times New Roman"/>
      <family val="1"/>
    </font>
    <font>
      <b/>
      <sz val="10"/>
      <name val="Times New Roman"/>
      <family val="1"/>
    </font>
    <font>
      <b/>
      <sz val="10"/>
      <name val="Arial Cyr"/>
      <family val="0"/>
    </font>
    <font>
      <sz val="9"/>
      <name val="Arial Cyr"/>
      <family val="0"/>
    </font>
    <font>
      <strike/>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7"/>
      <name val="Arial Cyr"/>
      <family val="0"/>
    </font>
    <font>
      <sz val="14"/>
      <color indexed="17"/>
      <name val="Times New Roman"/>
      <family val="1"/>
    </font>
    <font>
      <sz val="14"/>
      <color indexed="10"/>
      <name val="Arial Cyr"/>
      <family val="0"/>
    </font>
    <font>
      <sz val="14"/>
      <color indexed="10"/>
      <name val="Times New Roman"/>
      <family val="1"/>
    </font>
    <font>
      <sz val="10"/>
      <color indexed="10"/>
      <name val="Arial Cyr"/>
      <family val="0"/>
    </font>
    <font>
      <sz val="10"/>
      <color indexed="10"/>
      <name val="Times New Roman"/>
      <family val="1"/>
    </font>
    <font>
      <sz val="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B050"/>
      <name val="Arial Cyr"/>
      <family val="0"/>
    </font>
    <font>
      <sz val="14"/>
      <color rgb="FF00B050"/>
      <name val="Times New Roman"/>
      <family val="1"/>
    </font>
    <font>
      <sz val="14"/>
      <color rgb="FFFF0000"/>
      <name val="Arial Cyr"/>
      <family val="0"/>
    </font>
    <font>
      <sz val="14"/>
      <color rgb="FFFF0000"/>
      <name val="Times New Roman"/>
      <family val="1"/>
    </font>
    <font>
      <sz val="10"/>
      <color rgb="FFFF0000"/>
      <name val="Arial Cyr"/>
      <family val="0"/>
    </font>
    <font>
      <sz val="10"/>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vertical="top" wrapText="1"/>
    </xf>
    <xf numFmtId="0" fontId="2" fillId="0" borderId="0" xfId="0" applyFont="1" applyAlignment="1">
      <alignment wrapText="1"/>
    </xf>
    <xf numFmtId="0" fontId="2" fillId="0" borderId="0" xfId="0" applyFont="1" applyBorder="1" applyAlignment="1">
      <alignment wrapText="1"/>
    </xf>
    <xf numFmtId="0" fontId="2" fillId="0" borderId="0" xfId="0" applyFont="1" applyAlignment="1">
      <alignment horizontal="left"/>
    </xf>
    <xf numFmtId="0" fontId="5" fillId="0" borderId="11" xfId="0" applyFont="1" applyBorder="1" applyAlignment="1">
      <alignment vertical="top" wrapText="1"/>
    </xf>
    <xf numFmtId="2" fontId="5" fillId="0" borderId="11" xfId="0" applyNumberFormat="1" applyFont="1" applyBorder="1" applyAlignment="1">
      <alignment vertical="top" wrapText="1"/>
    </xf>
    <xf numFmtId="168" fontId="5" fillId="0" borderId="11" xfId="0" applyNumberFormat="1" applyFont="1" applyBorder="1" applyAlignment="1">
      <alignment vertical="top" wrapText="1"/>
    </xf>
    <xf numFmtId="0" fontId="8" fillId="0" borderId="0" xfId="0" applyFont="1" applyAlignment="1">
      <alignment/>
    </xf>
    <xf numFmtId="0" fontId="56" fillId="0" borderId="0" xfId="0" applyFont="1" applyAlignment="1">
      <alignment/>
    </xf>
    <xf numFmtId="0" fontId="57" fillId="0" borderId="0" xfId="0" applyFont="1" applyBorder="1" applyAlignment="1">
      <alignment wrapText="1"/>
    </xf>
    <xf numFmtId="0" fontId="57" fillId="0" borderId="0" xfId="0" applyFont="1" applyAlignment="1">
      <alignment wrapText="1"/>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10" fillId="0" borderId="11" xfId="0" applyFont="1" applyBorder="1" applyAlignment="1">
      <alignment horizontal="center" vertical="center" wrapText="1"/>
    </xf>
    <xf numFmtId="0" fontId="5" fillId="0" borderId="11" xfId="0" applyFont="1" applyBorder="1" applyAlignment="1">
      <alignment horizontal="justify" vertical="top" wrapText="1"/>
    </xf>
    <xf numFmtId="0" fontId="5" fillId="0" borderId="12" xfId="0" applyFont="1" applyBorder="1" applyAlignment="1">
      <alignment vertical="top" wrapText="1"/>
    </xf>
    <xf numFmtId="0" fontId="2" fillId="0" borderId="0" xfId="0" applyFont="1" applyBorder="1" applyAlignment="1">
      <alignment wrapText="1"/>
    </xf>
    <xf numFmtId="0" fontId="2" fillId="0" borderId="0" xfId="0" applyFont="1" applyAlignment="1">
      <alignment wrapText="1"/>
    </xf>
    <xf numFmtId="0" fontId="5" fillId="0" borderId="11" xfId="0" applyFont="1" applyBorder="1" applyAlignment="1">
      <alignment horizontal="center" vertical="center" wrapText="1"/>
    </xf>
    <xf numFmtId="0" fontId="61" fillId="0" borderId="13" xfId="0" applyFont="1" applyBorder="1" applyAlignment="1">
      <alignment horizontal="center" vertical="top" wrapText="1"/>
    </xf>
    <xf numFmtId="0" fontId="61"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7" fillId="0" borderId="0" xfId="0" applyFont="1" applyBorder="1" applyAlignment="1">
      <alignment wrapText="1"/>
    </xf>
    <xf numFmtId="0" fontId="57" fillId="0" borderId="0" xfId="0" applyFont="1" applyAlignment="1">
      <alignment wrapText="1"/>
    </xf>
    <xf numFmtId="0" fontId="4" fillId="0" borderId="14" xfId="0" applyFont="1" applyBorder="1" applyAlignment="1">
      <alignment horizontal="center" vertical="center" wrapText="1"/>
    </xf>
    <xf numFmtId="0" fontId="6" fillId="0" borderId="15" xfId="0" applyFont="1" applyBorder="1" applyAlignment="1">
      <alignment vertical="justify"/>
    </xf>
    <xf numFmtId="0" fontId="6" fillId="0" borderId="16" xfId="0" applyFont="1" applyBorder="1" applyAlignment="1">
      <alignment vertical="justify"/>
    </xf>
    <xf numFmtId="0" fontId="7" fillId="0" borderId="16" xfId="0" applyFont="1" applyBorder="1" applyAlignment="1">
      <alignment vertical="justify"/>
    </xf>
    <xf numFmtId="0" fontId="7" fillId="0" borderId="17" xfId="0" applyFont="1" applyBorder="1" applyAlignment="1">
      <alignment vertical="justify"/>
    </xf>
    <xf numFmtId="0" fontId="2" fillId="0" borderId="0" xfId="0" applyFont="1" applyBorder="1" applyAlignment="1">
      <alignment vertical="top" wrapText="1"/>
    </xf>
    <xf numFmtId="0" fontId="2" fillId="0" borderId="0" xfId="0" applyFont="1" applyAlignment="1">
      <alignment horizontal="center"/>
    </xf>
    <xf numFmtId="0" fontId="6" fillId="0" borderId="13" xfId="0" applyFont="1" applyBorder="1" applyAlignment="1">
      <alignment horizontal="center" vertical="top" wrapText="1"/>
    </xf>
    <xf numFmtId="0" fontId="6" fillId="0" borderId="18" xfId="0" applyFont="1" applyBorder="1" applyAlignment="1">
      <alignment horizontal="center" vertical="top" wrapText="1"/>
    </xf>
    <xf numFmtId="0" fontId="6" fillId="0" borderId="12" xfId="0" applyFont="1" applyBorder="1" applyAlignment="1">
      <alignment horizontal="center" vertical="top" wrapText="1"/>
    </xf>
    <xf numFmtId="0" fontId="5" fillId="0" borderId="18" xfId="0" applyFont="1" applyBorder="1" applyAlignment="1">
      <alignment horizontal="center"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3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7"/>
  <sheetViews>
    <sheetView tabSelected="1" zoomScalePageLayoutView="0" workbookViewId="0" topLeftCell="A1">
      <selection activeCell="A6" sqref="A6:R6"/>
    </sheetView>
  </sheetViews>
  <sheetFormatPr defaultColWidth="9.00390625" defaultRowHeight="12.75"/>
  <cols>
    <col min="1" max="1" width="5.125" style="16" customWidth="1"/>
    <col min="2" max="2" width="24.75390625" style="0" customWidth="1"/>
    <col min="3" max="3" width="7.625" style="0" customWidth="1"/>
    <col min="4" max="4" width="10.25390625" style="0" customWidth="1"/>
    <col min="5" max="5" width="7.625" style="0" customWidth="1"/>
    <col min="6" max="6" width="10.125" style="0" customWidth="1"/>
    <col min="7" max="7" width="7.625" style="0" customWidth="1"/>
    <col min="8" max="8" width="9.625" style="0" customWidth="1"/>
    <col min="9" max="9" width="7.625" style="0" customWidth="1"/>
    <col min="10" max="10" width="9.625" style="0" customWidth="1"/>
    <col min="11" max="11" width="7.625" style="0" customWidth="1"/>
    <col min="12" max="12" width="9.125" style="0" customWidth="1"/>
    <col min="13" max="13" width="7.625" style="0" customWidth="1"/>
    <col min="14" max="14" width="10.375" style="0" customWidth="1"/>
    <col min="15" max="15" width="8.25390625" style="0" customWidth="1"/>
    <col min="16" max="16" width="9.00390625" style="0" customWidth="1"/>
    <col min="17" max="17" width="7.625" style="0" customWidth="1"/>
    <col min="18" max="18" width="9.25390625" style="0" customWidth="1"/>
  </cols>
  <sheetData>
    <row r="1" spans="1:19" s="1" customFormat="1" ht="18.75">
      <c r="A1" s="14"/>
      <c r="C1" s="6" t="s">
        <v>34</v>
      </c>
      <c r="M1" s="10"/>
      <c r="N1" s="10"/>
      <c r="O1" s="10"/>
      <c r="P1" s="10"/>
      <c r="Q1" s="10"/>
      <c r="R1" s="10"/>
      <c r="S1" s="10"/>
    </row>
    <row r="2" spans="1:19" s="1" customFormat="1" ht="18.75">
      <c r="A2" s="14"/>
      <c r="C2" s="2" t="s">
        <v>35</v>
      </c>
      <c r="M2" s="10"/>
      <c r="N2" s="10"/>
      <c r="O2" s="10"/>
      <c r="P2" s="10"/>
      <c r="Q2" s="10"/>
      <c r="R2" s="10"/>
      <c r="S2" s="10"/>
    </row>
    <row r="3" spans="1:19" s="1" customFormat="1" ht="18.75">
      <c r="A3" s="14"/>
      <c r="C3" s="2" t="s">
        <v>33</v>
      </c>
      <c r="M3" s="10"/>
      <c r="N3" s="10"/>
      <c r="O3" s="10"/>
      <c r="P3" s="10"/>
      <c r="Q3" s="10"/>
      <c r="R3" s="10"/>
      <c r="S3" s="10"/>
    </row>
    <row r="4" spans="1:19" s="1" customFormat="1" ht="18.75">
      <c r="A4" s="14"/>
      <c r="C4" s="2" t="s">
        <v>54</v>
      </c>
      <c r="I4" s="43" t="s">
        <v>56</v>
      </c>
      <c r="J4" s="43"/>
      <c r="K4" s="43"/>
      <c r="L4" s="43"/>
      <c r="M4" s="43"/>
      <c r="N4" s="10"/>
      <c r="O4" s="10"/>
      <c r="P4" s="10"/>
      <c r="Q4" s="10"/>
      <c r="R4" s="10"/>
      <c r="S4" s="10"/>
    </row>
    <row r="5" spans="1:19" s="1" customFormat="1" ht="18.75">
      <c r="A5" s="14"/>
      <c r="C5" s="35"/>
      <c r="D5" s="35"/>
      <c r="E5" s="35"/>
      <c r="F5" s="35"/>
      <c r="G5" s="35"/>
      <c r="H5" s="35"/>
      <c r="I5" s="35"/>
      <c r="J5" s="35"/>
      <c r="K5" s="35"/>
      <c r="L5" s="35"/>
      <c r="M5" s="35"/>
      <c r="N5" s="35"/>
      <c r="O5" s="35"/>
      <c r="P5" s="35"/>
      <c r="Q5" s="35"/>
      <c r="R5" s="35"/>
      <c r="S5" s="10"/>
    </row>
    <row r="6" spans="1:18" s="1" customFormat="1" ht="90" customHeight="1">
      <c r="A6" s="29" t="s">
        <v>50</v>
      </c>
      <c r="B6" s="29"/>
      <c r="C6" s="29"/>
      <c r="D6" s="29"/>
      <c r="E6" s="29"/>
      <c r="F6" s="29"/>
      <c r="G6" s="29"/>
      <c r="H6" s="29"/>
      <c r="I6" s="29"/>
      <c r="J6" s="29"/>
      <c r="K6" s="29"/>
      <c r="L6" s="29"/>
      <c r="M6" s="29"/>
      <c r="N6" s="29"/>
      <c r="O6" s="29"/>
      <c r="P6" s="29"/>
      <c r="Q6" s="29"/>
      <c r="R6" s="29"/>
    </row>
    <row r="7" spans="1:20" s="1" customFormat="1" ht="29.25" customHeight="1">
      <c r="A7" s="25" t="s">
        <v>0</v>
      </c>
      <c r="B7" s="36" t="s">
        <v>1</v>
      </c>
      <c r="C7" s="30" t="s">
        <v>2</v>
      </c>
      <c r="D7" s="31"/>
      <c r="E7" s="31"/>
      <c r="F7" s="31"/>
      <c r="G7" s="31"/>
      <c r="H7" s="31"/>
      <c r="I7" s="31"/>
      <c r="J7" s="31"/>
      <c r="K7" s="31"/>
      <c r="L7" s="31"/>
      <c r="M7" s="32"/>
      <c r="N7" s="32"/>
      <c r="O7" s="32"/>
      <c r="P7" s="32"/>
      <c r="Q7" s="32"/>
      <c r="R7" s="33"/>
      <c r="S7" s="34"/>
      <c r="T7" s="34"/>
    </row>
    <row r="8" spans="1:20" s="1" customFormat="1" ht="29.25" customHeight="1">
      <c r="A8" s="39"/>
      <c r="B8" s="37"/>
      <c r="C8" s="22" t="s">
        <v>40</v>
      </c>
      <c r="D8" s="22"/>
      <c r="E8" s="22" t="s">
        <v>41</v>
      </c>
      <c r="F8" s="22"/>
      <c r="G8" s="22" t="s">
        <v>42</v>
      </c>
      <c r="H8" s="22"/>
      <c r="I8" s="22" t="s">
        <v>43</v>
      </c>
      <c r="J8" s="22"/>
      <c r="K8" s="22" t="s">
        <v>44</v>
      </c>
      <c r="L8" s="22"/>
      <c r="M8" s="22" t="s">
        <v>45</v>
      </c>
      <c r="N8" s="22"/>
      <c r="O8" s="22" t="s">
        <v>46</v>
      </c>
      <c r="P8" s="22"/>
      <c r="Q8" s="22" t="s">
        <v>47</v>
      </c>
      <c r="R8" s="22"/>
      <c r="S8" s="3"/>
      <c r="T8" s="4"/>
    </row>
    <row r="9" spans="1:20" s="11" customFormat="1" ht="53.25" customHeight="1">
      <c r="A9" s="26"/>
      <c r="B9" s="38"/>
      <c r="C9" s="17" t="s">
        <v>36</v>
      </c>
      <c r="D9" s="17" t="s">
        <v>37</v>
      </c>
      <c r="E9" s="17" t="s">
        <v>36</v>
      </c>
      <c r="F9" s="17" t="s">
        <v>37</v>
      </c>
      <c r="G9" s="17" t="s">
        <v>36</v>
      </c>
      <c r="H9" s="17" t="s">
        <v>37</v>
      </c>
      <c r="I9" s="17" t="s">
        <v>36</v>
      </c>
      <c r="J9" s="17" t="s">
        <v>37</v>
      </c>
      <c r="K9" s="17" t="s">
        <v>36</v>
      </c>
      <c r="L9" s="17" t="s">
        <v>37</v>
      </c>
      <c r="M9" s="17" t="s">
        <v>36</v>
      </c>
      <c r="N9" s="17" t="s">
        <v>37</v>
      </c>
      <c r="O9" s="17" t="s">
        <v>36</v>
      </c>
      <c r="P9" s="17" t="s">
        <v>37</v>
      </c>
      <c r="Q9" s="17" t="s">
        <v>36</v>
      </c>
      <c r="R9" s="17" t="s">
        <v>37</v>
      </c>
      <c r="S9" s="27"/>
      <c r="T9" s="28"/>
    </row>
    <row r="10" spans="1:20" s="11" customFormat="1" ht="75.75" customHeight="1">
      <c r="A10" s="7"/>
      <c r="B10" s="18" t="s">
        <v>38</v>
      </c>
      <c r="C10" s="7"/>
      <c r="D10" s="7"/>
      <c r="E10" s="7"/>
      <c r="F10" s="7"/>
      <c r="G10" s="7"/>
      <c r="H10" s="7"/>
      <c r="I10" s="7"/>
      <c r="J10" s="7"/>
      <c r="K10" s="7"/>
      <c r="L10" s="7"/>
      <c r="M10" s="7"/>
      <c r="N10" s="7"/>
      <c r="O10" s="7"/>
      <c r="P10" s="7"/>
      <c r="Q10" s="7"/>
      <c r="R10" s="7"/>
      <c r="S10" s="12"/>
      <c r="T10" s="13"/>
    </row>
    <row r="11" spans="1:20" s="1" customFormat="1" ht="17.25" customHeight="1">
      <c r="A11" s="7" t="s">
        <v>3</v>
      </c>
      <c r="B11" s="7" t="s">
        <v>4</v>
      </c>
      <c r="C11" s="9">
        <f>0.35*111.4%</f>
        <v>0.3899</v>
      </c>
      <c r="D11" s="7">
        <f>0.33*111.4%</f>
        <v>0.36762000000000006</v>
      </c>
      <c r="E11" s="7">
        <f>0.28*111.4%</f>
        <v>0.31192000000000003</v>
      </c>
      <c r="F11" s="7">
        <f>0.23*111.4%</f>
        <v>0.25622000000000006</v>
      </c>
      <c r="G11" s="7">
        <f>0.14*111.4%</f>
        <v>0.15596000000000002</v>
      </c>
      <c r="H11" s="7">
        <f>0.12*111.4%</f>
        <v>0.13368000000000002</v>
      </c>
      <c r="I11" s="7">
        <f>0.21*111.4%</f>
        <v>0.23394</v>
      </c>
      <c r="J11" s="7">
        <f>0.2*111.4%</f>
        <v>0.22280000000000003</v>
      </c>
      <c r="K11" s="7">
        <f>0.16*111.4%</f>
        <v>0.17824</v>
      </c>
      <c r="L11" s="7">
        <f>0.14*111.4%</f>
        <v>0.15596000000000002</v>
      </c>
      <c r="M11" s="7">
        <f>0.16*111.4%</f>
        <v>0.17824</v>
      </c>
      <c r="N11" s="9">
        <f>0.14*111.4%</f>
        <v>0.15596000000000002</v>
      </c>
      <c r="O11" s="7">
        <f>0.14*111.4%</f>
        <v>0.15596000000000002</v>
      </c>
      <c r="P11" s="9">
        <f>0.14*111.4%</f>
        <v>0.15596000000000002</v>
      </c>
      <c r="Q11" s="9">
        <f>0.12*111.4%</f>
        <v>0.13368000000000002</v>
      </c>
      <c r="R11" s="9">
        <f>0.12*111.4%</f>
        <v>0.13368000000000002</v>
      </c>
      <c r="S11" s="20"/>
      <c r="T11" s="21"/>
    </row>
    <row r="12" spans="1:20" s="1" customFormat="1" ht="14.25" customHeight="1">
      <c r="A12" s="7" t="s">
        <v>5</v>
      </c>
      <c r="B12" s="7" t="s">
        <v>6</v>
      </c>
      <c r="C12" s="7">
        <f>0.45*111.4%</f>
        <v>0.5013000000000001</v>
      </c>
      <c r="D12" s="7">
        <f>0.41*111.4%</f>
        <v>0.45674000000000003</v>
      </c>
      <c r="E12" s="7">
        <f>0.37*111.4%</f>
        <v>0.41218000000000005</v>
      </c>
      <c r="F12" s="7">
        <f>0.32*111.4%</f>
        <v>0.35648</v>
      </c>
      <c r="G12" s="7">
        <f>0.21*111.4%</f>
        <v>0.23394</v>
      </c>
      <c r="H12" s="7">
        <f>0.14*111.4%</f>
        <v>0.15596000000000002</v>
      </c>
      <c r="I12" s="7">
        <f>0.28*111.4%</f>
        <v>0.31192000000000003</v>
      </c>
      <c r="J12" s="7">
        <f>0.24*111.4%</f>
        <v>0.26736000000000004</v>
      </c>
      <c r="K12" s="7">
        <f>0.2*111.4%</f>
        <v>0.22280000000000003</v>
      </c>
      <c r="L12" s="9">
        <f>0.18*111.4%</f>
        <v>0.20052</v>
      </c>
      <c r="M12" s="7">
        <f>0.21*111.4%</f>
        <v>0.23394</v>
      </c>
      <c r="N12" s="9">
        <f>0.2*111.4%</f>
        <v>0.22280000000000003</v>
      </c>
      <c r="O12" s="9">
        <f>0.22*111.4%</f>
        <v>0.24508000000000002</v>
      </c>
      <c r="P12" s="9">
        <f>0.2*111.4%</f>
        <v>0.22280000000000003</v>
      </c>
      <c r="Q12" s="9">
        <f>0.15*111.4%</f>
        <v>0.1671</v>
      </c>
      <c r="R12" s="9">
        <f>0.14*111.4%</f>
        <v>0.15596000000000002</v>
      </c>
      <c r="S12" s="20"/>
      <c r="T12" s="21"/>
    </row>
    <row r="13" spans="1:20" s="1" customFormat="1" ht="25.5" customHeight="1">
      <c r="A13" s="7" t="s">
        <v>7</v>
      </c>
      <c r="B13" s="7" t="s">
        <v>8</v>
      </c>
      <c r="C13" s="7">
        <f>0.69*111.4%</f>
        <v>0.76866</v>
      </c>
      <c r="D13" s="7">
        <f>0.66*111.4%</f>
        <v>0.7352400000000001</v>
      </c>
      <c r="E13" s="7">
        <f>0.55*111.4%</f>
        <v>0.6127000000000001</v>
      </c>
      <c r="F13" s="7">
        <f>0.48*111.4%</f>
        <v>0.5347200000000001</v>
      </c>
      <c r="G13" s="7">
        <f>0.32*111.4%</f>
        <v>0.35648</v>
      </c>
      <c r="H13" s="9">
        <f>0.21*111.4%</f>
        <v>0.23394</v>
      </c>
      <c r="I13" s="7">
        <f>0.41*111.4%</f>
        <v>0.45674000000000003</v>
      </c>
      <c r="J13" s="7">
        <f>0.37*111.4%</f>
        <v>0.41218000000000005</v>
      </c>
      <c r="K13" s="7">
        <f>0.32*111.4%</f>
        <v>0.35648</v>
      </c>
      <c r="L13" s="9">
        <f>0.28*111.4%</f>
        <v>0.31192000000000003</v>
      </c>
      <c r="M13" s="7">
        <f>0.33*111.4%</f>
        <v>0.36762000000000006</v>
      </c>
      <c r="N13" s="9">
        <f>0.28*111.4%</f>
        <v>0.31192000000000003</v>
      </c>
      <c r="O13" s="9">
        <f>0.28*111.4%</f>
        <v>0.31192000000000003</v>
      </c>
      <c r="P13" s="9">
        <f>0.23*111.4%</f>
        <v>0.25622000000000006</v>
      </c>
      <c r="Q13" s="9">
        <f>0.22*111.4%</f>
        <v>0.24508000000000002</v>
      </c>
      <c r="R13" s="9">
        <f>0.21*111.4%</f>
        <v>0.23394</v>
      </c>
      <c r="S13" s="20"/>
      <c r="T13" s="21"/>
    </row>
    <row r="14" spans="1:20" s="1" customFormat="1" ht="15.75" customHeight="1">
      <c r="A14" s="7" t="s">
        <v>9</v>
      </c>
      <c r="B14" s="7" t="s">
        <v>10</v>
      </c>
      <c r="C14" s="7">
        <f>0.52*111.4%</f>
        <v>0.57928</v>
      </c>
      <c r="D14" s="7">
        <f>0.49*111.4%</f>
        <v>0.54586</v>
      </c>
      <c r="E14" s="7">
        <f>0.39*111.4%</f>
        <v>0.43446000000000007</v>
      </c>
      <c r="F14" s="7">
        <f>0.37*111.4%</f>
        <v>0.41218000000000005</v>
      </c>
      <c r="G14" s="7">
        <f>0.18*111.4%</f>
        <v>0.20052</v>
      </c>
      <c r="H14" s="9">
        <f>0.15*111.4%</f>
        <v>0.1671</v>
      </c>
      <c r="I14" s="7">
        <f>0.33*111.4%</f>
        <v>0.36762000000000006</v>
      </c>
      <c r="J14" s="7">
        <f>0.28*111.4%</f>
        <v>0.31192000000000003</v>
      </c>
      <c r="K14" s="7">
        <f>0.23*111.4%</f>
        <v>0.25622000000000006</v>
      </c>
      <c r="L14" s="9">
        <f>0.21*111.4%</f>
        <v>0.23394</v>
      </c>
      <c r="M14" s="7">
        <f>0.23*111.4%</f>
        <v>0.25622000000000006</v>
      </c>
      <c r="N14" s="9">
        <f>0.22*111.4%</f>
        <v>0.24508000000000002</v>
      </c>
      <c r="O14" s="9">
        <f>0.22*111.4%</f>
        <v>0.24508000000000002</v>
      </c>
      <c r="P14" s="9">
        <f>0.21*111.4%</f>
        <v>0.23394</v>
      </c>
      <c r="Q14" s="9">
        <f>0.17*111.4%</f>
        <v>0.18938000000000002</v>
      </c>
      <c r="R14" s="9">
        <f>0.16*111.4%</f>
        <v>0.17824</v>
      </c>
      <c r="S14" s="20"/>
      <c r="T14" s="21"/>
    </row>
    <row r="15" spans="1:20" s="1" customFormat="1" ht="34.5" customHeight="1">
      <c r="A15" s="7" t="s">
        <v>11</v>
      </c>
      <c r="B15" s="7" t="s">
        <v>12</v>
      </c>
      <c r="C15" s="7">
        <f>0.59*111.4%</f>
        <v>0.6572600000000001</v>
      </c>
      <c r="D15" s="7">
        <f>0.59*111.4%</f>
        <v>0.6572600000000001</v>
      </c>
      <c r="E15" s="9">
        <f>0.44*111.4%</f>
        <v>0.49016000000000004</v>
      </c>
      <c r="F15" s="7">
        <f>0.4*111.4%</f>
        <v>0.44560000000000005</v>
      </c>
      <c r="G15" s="7">
        <f>0.21*111.4%</f>
        <v>0.23394</v>
      </c>
      <c r="H15" s="9">
        <f>0.18*111.4%</f>
        <v>0.20052</v>
      </c>
      <c r="I15" s="7">
        <f>0.37*111.4%</f>
        <v>0.41218000000000005</v>
      </c>
      <c r="J15" s="7">
        <f>0.33*111.4%</f>
        <v>0.36762000000000006</v>
      </c>
      <c r="K15" s="7">
        <f>0.27*111.4%</f>
        <v>0.30078000000000005</v>
      </c>
      <c r="L15" s="9">
        <f>0.23*111.4%</f>
        <v>0.25622000000000006</v>
      </c>
      <c r="M15" s="7">
        <f>0.28*111.4%</f>
        <v>0.31192000000000003</v>
      </c>
      <c r="N15" s="9">
        <f>0.24*111.4%</f>
        <v>0.26736000000000004</v>
      </c>
      <c r="O15" s="9">
        <f>0.24*111.4%</f>
        <v>0.26736000000000004</v>
      </c>
      <c r="P15" s="9">
        <f>0.24*111.4%</f>
        <v>0.26736000000000004</v>
      </c>
      <c r="Q15" s="9">
        <f>0.2*111.4%</f>
        <v>0.22280000000000003</v>
      </c>
      <c r="R15" s="9">
        <f>0.18*111.4%</f>
        <v>0.20052</v>
      </c>
      <c r="S15" s="20"/>
      <c r="T15" s="21"/>
    </row>
    <row r="16" spans="1:20" s="1" customFormat="1" ht="26.25" customHeight="1">
      <c r="A16" s="7" t="s">
        <v>13</v>
      </c>
      <c r="B16" s="7" t="s">
        <v>14</v>
      </c>
      <c r="C16" s="7">
        <f>0.84*111.4%</f>
        <v>0.93576</v>
      </c>
      <c r="D16" s="7">
        <f>0.82*111.4%</f>
        <v>0.9134800000000001</v>
      </c>
      <c r="E16" s="7">
        <f>0.62*111.4%</f>
        <v>0.6906800000000001</v>
      </c>
      <c r="F16" s="7">
        <f>0.59*111.4%</f>
        <v>0.6572600000000001</v>
      </c>
      <c r="G16" s="7">
        <f>0.29*111.4%</f>
        <v>0.32306</v>
      </c>
      <c r="H16" s="9">
        <f>0.27*111.4%</f>
        <v>0.30078000000000005</v>
      </c>
      <c r="I16" s="9">
        <f>0.53*111.4%</f>
        <v>0.5904200000000001</v>
      </c>
      <c r="J16" s="7">
        <f>0.48*111.4%</f>
        <v>0.5347200000000001</v>
      </c>
      <c r="K16" s="7">
        <f>0.39*111.4%</f>
        <v>0.43446000000000007</v>
      </c>
      <c r="L16" s="7">
        <f>0.36*111.4%</f>
        <v>0.40104</v>
      </c>
      <c r="M16" s="7">
        <f>0.39*111.4%</f>
        <v>0.43446000000000007</v>
      </c>
      <c r="N16" s="9">
        <f>0.37*111.4%</f>
        <v>0.41218000000000005</v>
      </c>
      <c r="O16" s="7">
        <f>0.36*111.4%</f>
        <v>0.40104</v>
      </c>
      <c r="P16" s="9">
        <f>0.32*111.4%</f>
        <v>0.35648</v>
      </c>
      <c r="Q16" s="9">
        <f>0.28*111.4%</f>
        <v>0.31192000000000003</v>
      </c>
      <c r="R16" s="9">
        <f>0.24*111.4%</f>
        <v>0.26736000000000004</v>
      </c>
      <c r="S16" s="20"/>
      <c r="T16" s="21"/>
    </row>
    <row r="17" spans="1:20" s="1" customFormat="1" ht="39.75" customHeight="1">
      <c r="A17" s="7" t="s">
        <v>15</v>
      </c>
      <c r="B17" s="7" t="s">
        <v>16</v>
      </c>
      <c r="C17" s="7">
        <f>0.28*111.4%</f>
        <v>0.31192000000000003</v>
      </c>
      <c r="D17" s="7">
        <f>0.24*111.4%</f>
        <v>0.26736000000000004</v>
      </c>
      <c r="E17" s="7">
        <f>0.23*111.4%</f>
        <v>0.25622000000000006</v>
      </c>
      <c r="F17" s="7">
        <f>0.2*111.4%</f>
        <v>0.22280000000000003</v>
      </c>
      <c r="G17" s="7">
        <f>0.12*111.4%</f>
        <v>0.13368000000000002</v>
      </c>
      <c r="H17" s="9">
        <f>0.073*111.4%</f>
        <v>0.081322</v>
      </c>
      <c r="I17" s="7">
        <f>0.17*111.4%</f>
        <v>0.18938000000000002</v>
      </c>
      <c r="J17" s="7">
        <f>0.15*111.4%</f>
        <v>0.1671</v>
      </c>
      <c r="K17" s="7">
        <f>0.13*111.4%</f>
        <v>0.14482</v>
      </c>
      <c r="L17" s="9">
        <f>0.12*111.4%</f>
        <v>0.13368000000000002</v>
      </c>
      <c r="M17" s="7">
        <f>0.13*111.4%</f>
        <v>0.14482</v>
      </c>
      <c r="N17" s="9">
        <f>0.12*111.4%</f>
        <v>0.13368000000000002</v>
      </c>
      <c r="O17" s="9">
        <f>0.12*111.4%</f>
        <v>0.13368000000000002</v>
      </c>
      <c r="P17" s="9">
        <f>0.12*111.4%</f>
        <v>0.13368000000000002</v>
      </c>
      <c r="Q17" s="9">
        <f>0.11*111.4%</f>
        <v>0.12254000000000001</v>
      </c>
      <c r="R17" s="9">
        <f>0.073*111.4%</f>
        <v>0.081322</v>
      </c>
      <c r="S17" s="20"/>
      <c r="T17" s="21"/>
    </row>
    <row r="18" spans="1:20" s="1" customFormat="1" ht="24.75" customHeight="1">
      <c r="A18" s="7" t="s">
        <v>17</v>
      </c>
      <c r="B18" s="7" t="s">
        <v>18</v>
      </c>
      <c r="C18" s="7">
        <f>0.69*111.4%</f>
        <v>0.76866</v>
      </c>
      <c r="D18" s="7">
        <f>0.69*111.4%</f>
        <v>0.76866</v>
      </c>
      <c r="E18" s="7">
        <f>0.58*111.4%</f>
        <v>0.64612</v>
      </c>
      <c r="F18" s="7">
        <f>0.48*111.4%</f>
        <v>0.5347200000000001</v>
      </c>
      <c r="G18" s="7">
        <f>0.23*111.4%</f>
        <v>0.25622000000000006</v>
      </c>
      <c r="H18" s="9">
        <f>0.21*111.4%</f>
        <v>0.23394</v>
      </c>
      <c r="I18" s="7">
        <f>0.41*111.4%</f>
        <v>0.45674000000000003</v>
      </c>
      <c r="J18" s="7">
        <f>0.37*111.4%</f>
        <v>0.41218000000000005</v>
      </c>
      <c r="K18" s="7">
        <f>0.32*111.4%</f>
        <v>0.35648</v>
      </c>
      <c r="L18" s="9">
        <f>0.28*111.4%</f>
        <v>0.31192000000000003</v>
      </c>
      <c r="M18" s="7">
        <f>0.33*111.4%</f>
        <v>0.36762000000000006</v>
      </c>
      <c r="N18" s="9">
        <f>0.28*111.4%</f>
        <v>0.31192000000000003</v>
      </c>
      <c r="O18" s="9">
        <f>0.23*111.4%</f>
        <v>0.25622000000000006</v>
      </c>
      <c r="P18" s="9">
        <f>0.17*111.4%</f>
        <v>0.18938000000000002</v>
      </c>
      <c r="Q18" s="9">
        <f>0.22*111.4%</f>
        <v>0.24508000000000002</v>
      </c>
      <c r="R18" s="9">
        <f>0.21*111.4%</f>
        <v>0.23394</v>
      </c>
      <c r="S18" s="20"/>
      <c r="T18" s="21"/>
    </row>
    <row r="19" spans="1:20" s="1" customFormat="1" ht="15" customHeight="1">
      <c r="A19" s="7" t="s">
        <v>19</v>
      </c>
      <c r="B19" s="7" t="s">
        <v>20</v>
      </c>
      <c r="C19" s="7">
        <f>0.14*111.4%</f>
        <v>0.15596000000000002</v>
      </c>
      <c r="D19" s="7">
        <f>0.14*111.4%</f>
        <v>0.15596000000000002</v>
      </c>
      <c r="E19" s="7">
        <f>0.13*111.4%</f>
        <v>0.14482</v>
      </c>
      <c r="F19" s="7">
        <f>0.11*111.4%</f>
        <v>0.12254000000000001</v>
      </c>
      <c r="G19" s="7">
        <f>0.073*111.4%</f>
        <v>0.081322</v>
      </c>
      <c r="H19" s="9">
        <f>0.036*111.4%</f>
        <v>0.040104</v>
      </c>
      <c r="I19" s="7">
        <f>0.073*111.4%</f>
        <v>0.081322</v>
      </c>
      <c r="J19" s="7">
        <f>0.061*111.4%</f>
        <v>0.067954</v>
      </c>
      <c r="K19" s="7">
        <f>0.048*111.4%</f>
        <v>0.053472000000000006</v>
      </c>
      <c r="L19" s="9">
        <f>0.048*111.4%</f>
        <v>0.053472000000000006</v>
      </c>
      <c r="M19" s="7">
        <f>0.061*111.4%</f>
        <v>0.067954</v>
      </c>
      <c r="N19" s="9">
        <f>0.048*111.4%</f>
        <v>0.053472000000000006</v>
      </c>
      <c r="O19" s="9">
        <f>0.11*111.4%</f>
        <v>0.12254000000000001</v>
      </c>
      <c r="P19" s="9">
        <f>0.073*111.4%</f>
        <v>0.081322</v>
      </c>
      <c r="Q19" s="9">
        <f>0.036*111.4%</f>
        <v>0.040104</v>
      </c>
      <c r="R19" s="9">
        <f>0.036*111.4%</f>
        <v>0.040104</v>
      </c>
      <c r="S19" s="20"/>
      <c r="T19" s="21"/>
    </row>
    <row r="20" spans="1:20" s="1" customFormat="1" ht="27.75" customHeight="1">
      <c r="A20" s="7" t="s">
        <v>21</v>
      </c>
      <c r="B20" s="7" t="s">
        <v>22</v>
      </c>
      <c r="C20" s="7">
        <f>0.28*111.4%</f>
        <v>0.31192000000000003</v>
      </c>
      <c r="D20" s="7">
        <f>0.28*111.4%</f>
        <v>0.31192000000000003</v>
      </c>
      <c r="E20" s="7">
        <f>0.23*111.4%</f>
        <v>0.25622000000000006</v>
      </c>
      <c r="F20" s="7">
        <f>0.2*111.4%</f>
        <v>0.22280000000000003</v>
      </c>
      <c r="G20" s="7">
        <f>0.13*111.4%</f>
        <v>0.14482</v>
      </c>
      <c r="H20" s="9">
        <f>0.073*111.4%</f>
        <v>0.081322</v>
      </c>
      <c r="I20" s="7">
        <f>0.17*111.4%</f>
        <v>0.18938000000000002</v>
      </c>
      <c r="J20" s="7">
        <f>0.15*111.4%</f>
        <v>0.1671</v>
      </c>
      <c r="K20" s="7">
        <f>0.13*111.4%</f>
        <v>0.14482</v>
      </c>
      <c r="L20" s="9">
        <f>0.12*111.4%</f>
        <v>0.13368000000000002</v>
      </c>
      <c r="M20" s="7">
        <f>0.13*111.4%</f>
        <v>0.14482</v>
      </c>
      <c r="N20" s="9">
        <f>0.12*111.4%</f>
        <v>0.13368000000000002</v>
      </c>
      <c r="O20" s="9">
        <f>0.12*111.4%</f>
        <v>0.13368000000000002</v>
      </c>
      <c r="P20" s="9">
        <f>0.13*111.4%</f>
        <v>0.14482</v>
      </c>
      <c r="Q20" s="9">
        <f>0.11*111.4%</f>
        <v>0.12254000000000001</v>
      </c>
      <c r="R20" s="9">
        <f>0.073*111.4%</f>
        <v>0.081322</v>
      </c>
      <c r="S20" s="20"/>
      <c r="T20" s="21"/>
    </row>
    <row r="21" spans="1:20" s="1" customFormat="1" ht="29.25" customHeight="1">
      <c r="A21" s="7" t="s">
        <v>23</v>
      </c>
      <c r="B21" s="7" t="s">
        <v>24</v>
      </c>
      <c r="C21" s="7">
        <f>0.37*111.4%</f>
        <v>0.41218000000000005</v>
      </c>
      <c r="D21" s="9">
        <f>0.35*111.4%</f>
        <v>0.3899</v>
      </c>
      <c r="E21" s="7">
        <f>0.29*111.4%</f>
        <v>0.32306</v>
      </c>
      <c r="F21" s="9">
        <f>0.26*111.4%</f>
        <v>0.28964</v>
      </c>
      <c r="G21" s="7">
        <f>0.14*111.4%</f>
        <v>0.15596000000000002</v>
      </c>
      <c r="H21" s="9">
        <f>0.12*111.4%</f>
        <v>0.13368000000000002</v>
      </c>
      <c r="I21" s="7">
        <f>0.23*111.4%</f>
        <v>0.25622000000000006</v>
      </c>
      <c r="J21" s="7">
        <f>0.21*111.4%</f>
        <v>0.23394</v>
      </c>
      <c r="K21" s="7">
        <f>0.17*111.4%</f>
        <v>0.18938000000000002</v>
      </c>
      <c r="L21" s="9">
        <f>0.15*111.4%</f>
        <v>0.1671</v>
      </c>
      <c r="M21" s="7">
        <f>0.18*111.4%</f>
        <v>0.20052</v>
      </c>
      <c r="N21" s="9">
        <f>0.15*111.4%</f>
        <v>0.1671</v>
      </c>
      <c r="O21" s="9">
        <f>0.17*111.4%</f>
        <v>0.18938000000000002</v>
      </c>
      <c r="P21" s="9">
        <f>0.17*111.4%</f>
        <v>0.18938000000000002</v>
      </c>
      <c r="Q21" s="9">
        <f>0.13*111.4%</f>
        <v>0.14482</v>
      </c>
      <c r="R21" s="9">
        <f>0.12*111.4%</f>
        <v>0.13368000000000002</v>
      </c>
      <c r="S21" s="20"/>
      <c r="T21" s="21"/>
    </row>
    <row r="22" spans="1:20" s="1" customFormat="1" ht="15.75" customHeight="1">
      <c r="A22" s="7" t="s">
        <v>25</v>
      </c>
      <c r="B22" s="7" t="s">
        <v>26</v>
      </c>
      <c r="C22" s="7">
        <f>0.84*111.4%</f>
        <v>0.93576</v>
      </c>
      <c r="D22" s="9">
        <f>0.84*111.4%</f>
        <v>0.93576</v>
      </c>
      <c r="E22" s="9">
        <f>0.62*111.4%</f>
        <v>0.6906800000000001</v>
      </c>
      <c r="F22" s="9">
        <f>0.58*111.4%</f>
        <v>0.64612</v>
      </c>
      <c r="G22" s="9">
        <f>0.28*111.4%</f>
        <v>0.31192000000000003</v>
      </c>
      <c r="H22" s="9">
        <f>0.25*111.4%</f>
        <v>0.2785</v>
      </c>
      <c r="I22" s="9">
        <f>0.48*111.4%</f>
        <v>0.5347200000000001</v>
      </c>
      <c r="J22" s="9">
        <f>0.48*111.4%</f>
        <v>0.5347200000000001</v>
      </c>
      <c r="K22" s="9">
        <f>0.37*111.4%</f>
        <v>0.41218000000000005</v>
      </c>
      <c r="L22" s="9">
        <f>0.35*111.4%</f>
        <v>0.3899</v>
      </c>
      <c r="M22" s="9">
        <f>0.39*111.4%</f>
        <v>0.43446000000000007</v>
      </c>
      <c r="N22" s="9">
        <f>0.37*111.4%</f>
        <v>0.41218000000000005</v>
      </c>
      <c r="O22" s="9">
        <f>0.28*111.4%</f>
        <v>0.31192000000000003</v>
      </c>
      <c r="P22" s="9">
        <f>0.27*111.4%</f>
        <v>0.30078000000000005</v>
      </c>
      <c r="Q22" s="9">
        <f>0.28*111.4%</f>
        <v>0.31192000000000003</v>
      </c>
      <c r="R22" s="9">
        <f>0.24*111.4%</f>
        <v>0.26736000000000004</v>
      </c>
      <c r="S22" s="20"/>
      <c r="T22" s="21"/>
    </row>
    <row r="23" spans="1:20" s="1" customFormat="1" ht="19.5" customHeight="1">
      <c r="A23" s="7" t="s">
        <v>27</v>
      </c>
      <c r="B23" s="7" t="s">
        <v>28</v>
      </c>
      <c r="C23" s="7">
        <f>0.52*111.4%</f>
        <v>0.57928</v>
      </c>
      <c r="D23" s="9">
        <f>0.49*111.4%</f>
        <v>0.54586</v>
      </c>
      <c r="E23" s="9">
        <f>0.39*111.4%</f>
        <v>0.43446000000000007</v>
      </c>
      <c r="F23" s="9">
        <f>0.37*111.4%</f>
        <v>0.41218000000000005</v>
      </c>
      <c r="G23" s="9">
        <f>0.2*111.4%</f>
        <v>0.22280000000000003</v>
      </c>
      <c r="H23" s="9">
        <f>0.15*111.4%</f>
        <v>0.1671</v>
      </c>
      <c r="I23" s="9">
        <f>0.33*111.4%</f>
        <v>0.36762000000000006</v>
      </c>
      <c r="J23" s="9">
        <f>0.29*111.4%</f>
        <v>0.32306</v>
      </c>
      <c r="K23" s="9">
        <f>0.22*111.4%</f>
        <v>0.24508000000000002</v>
      </c>
      <c r="L23" s="9">
        <f>0.18*111.4%</f>
        <v>0.20052</v>
      </c>
      <c r="M23" s="9">
        <f>0.23*111.4%</f>
        <v>0.25622000000000006</v>
      </c>
      <c r="N23" s="9">
        <f>0.22*111.4%</f>
        <v>0.24508000000000002</v>
      </c>
      <c r="O23" s="9">
        <f>0.14*111.4%</f>
        <v>0.15596000000000002</v>
      </c>
      <c r="P23" s="9">
        <f>0.11*111.4%</f>
        <v>0.12254000000000001</v>
      </c>
      <c r="Q23" s="9">
        <f>0.17*111.4%</f>
        <v>0.18938000000000002</v>
      </c>
      <c r="R23" s="9">
        <f>0.15*111.4%</f>
        <v>0.1671</v>
      </c>
      <c r="S23" s="20"/>
      <c r="T23" s="21"/>
    </row>
    <row r="24" spans="1:20" s="1" customFormat="1" ht="15" customHeight="1">
      <c r="A24" s="7" t="s">
        <v>29</v>
      </c>
      <c r="B24" s="7" t="s">
        <v>30</v>
      </c>
      <c r="C24" s="7">
        <f>0.28*111.4%</f>
        <v>0.31192000000000003</v>
      </c>
      <c r="D24" s="9">
        <f>0.28*111.4%</f>
        <v>0.31192000000000003</v>
      </c>
      <c r="E24" s="9">
        <f>0.28*111.4%</f>
        <v>0.31192000000000003</v>
      </c>
      <c r="F24" s="9">
        <f>0.28*111.4%</f>
        <v>0.31192000000000003</v>
      </c>
      <c r="G24" s="9">
        <f>0.32*111.4%</f>
        <v>0.35648</v>
      </c>
      <c r="H24" s="9">
        <f>0.32*111.4%</f>
        <v>0.35648</v>
      </c>
      <c r="I24" s="9">
        <f>0.24*111.4%</f>
        <v>0.26736000000000004</v>
      </c>
      <c r="J24" s="9">
        <f>0.24*111.4%</f>
        <v>0.26736000000000004</v>
      </c>
      <c r="K24" s="9">
        <f>0.22*111.4%</f>
        <v>0.24508000000000002</v>
      </c>
      <c r="L24" s="9">
        <f>0.22*111.4%</f>
        <v>0.24508000000000002</v>
      </c>
      <c r="M24" s="9">
        <f>0.2*111.4%</f>
        <v>0.22280000000000003</v>
      </c>
      <c r="N24" s="9">
        <f>0.2*111.4%</f>
        <v>0.22280000000000003</v>
      </c>
      <c r="O24" s="9">
        <f>0.17*111.4%</f>
        <v>0.18938000000000002</v>
      </c>
      <c r="P24" s="9">
        <f>0.17*111.4%</f>
        <v>0.18938000000000002</v>
      </c>
      <c r="Q24" s="9">
        <f>0.15*111.4%</f>
        <v>0.1671</v>
      </c>
      <c r="R24" s="9">
        <f>0.15*111.4%</f>
        <v>0.1671</v>
      </c>
      <c r="S24" s="20"/>
      <c r="T24" s="21"/>
    </row>
    <row r="25" spans="1:20" s="1" customFormat="1" ht="37.5" customHeight="1">
      <c r="A25" s="7"/>
      <c r="B25" s="40" t="s">
        <v>39</v>
      </c>
      <c r="C25" s="41"/>
      <c r="D25" s="41"/>
      <c r="E25" s="41"/>
      <c r="F25" s="41"/>
      <c r="G25" s="41"/>
      <c r="H25" s="41"/>
      <c r="I25" s="41"/>
      <c r="J25" s="41"/>
      <c r="K25" s="41"/>
      <c r="L25" s="41"/>
      <c r="M25" s="41"/>
      <c r="N25" s="41"/>
      <c r="O25" s="41"/>
      <c r="P25" s="41"/>
      <c r="Q25" s="41"/>
      <c r="R25" s="42"/>
      <c r="S25" s="5"/>
      <c r="T25" s="4"/>
    </row>
    <row r="26" spans="1:20" s="1" customFormat="1" ht="37.5" customHeight="1">
      <c r="A26" s="25"/>
      <c r="B26" s="25"/>
      <c r="C26" s="22" t="s">
        <v>40</v>
      </c>
      <c r="D26" s="22"/>
      <c r="E26" s="22" t="s">
        <v>41</v>
      </c>
      <c r="F26" s="22"/>
      <c r="G26" s="22" t="s">
        <v>42</v>
      </c>
      <c r="H26" s="22"/>
      <c r="I26" s="22" t="s">
        <v>43</v>
      </c>
      <c r="J26" s="22"/>
      <c r="K26" s="22" t="s">
        <v>44</v>
      </c>
      <c r="L26" s="22"/>
      <c r="M26" s="22" t="s">
        <v>45</v>
      </c>
      <c r="N26" s="22"/>
      <c r="O26" s="22" t="s">
        <v>46</v>
      </c>
      <c r="P26" s="22"/>
      <c r="Q26" s="22" t="s">
        <v>47</v>
      </c>
      <c r="R26" s="22"/>
      <c r="S26" s="5"/>
      <c r="T26" s="4"/>
    </row>
    <row r="27" spans="1:20" s="1" customFormat="1" ht="63.75" customHeight="1">
      <c r="A27" s="26"/>
      <c r="B27" s="26"/>
      <c r="C27" s="17" t="s">
        <v>36</v>
      </c>
      <c r="D27" s="17" t="s">
        <v>37</v>
      </c>
      <c r="E27" s="17" t="s">
        <v>36</v>
      </c>
      <c r="F27" s="17" t="s">
        <v>37</v>
      </c>
      <c r="G27" s="17" t="s">
        <v>36</v>
      </c>
      <c r="H27" s="17" t="s">
        <v>37</v>
      </c>
      <c r="I27" s="17" t="s">
        <v>36</v>
      </c>
      <c r="J27" s="17" t="s">
        <v>37</v>
      </c>
      <c r="K27" s="17" t="s">
        <v>36</v>
      </c>
      <c r="L27" s="17" t="s">
        <v>37</v>
      </c>
      <c r="M27" s="17" t="s">
        <v>36</v>
      </c>
      <c r="N27" s="17" t="s">
        <v>37</v>
      </c>
      <c r="O27" s="17" t="s">
        <v>36</v>
      </c>
      <c r="P27" s="17" t="s">
        <v>37</v>
      </c>
      <c r="Q27" s="17" t="s">
        <v>36</v>
      </c>
      <c r="R27" s="17" t="s">
        <v>37</v>
      </c>
      <c r="S27" s="5"/>
      <c r="T27" s="4"/>
    </row>
    <row r="28" spans="1:20" s="1" customFormat="1" ht="79.5" customHeight="1">
      <c r="A28" s="7"/>
      <c r="B28" s="18" t="s">
        <v>48</v>
      </c>
      <c r="C28" s="7"/>
      <c r="D28" s="8"/>
      <c r="E28" s="8"/>
      <c r="F28" s="8"/>
      <c r="G28" s="8"/>
      <c r="H28" s="8"/>
      <c r="I28" s="8"/>
      <c r="J28" s="8"/>
      <c r="K28" s="8"/>
      <c r="L28" s="8"/>
      <c r="M28" s="8"/>
      <c r="N28" s="9"/>
      <c r="O28" s="8"/>
      <c r="P28" s="9"/>
      <c r="Q28" s="8"/>
      <c r="R28" s="9"/>
      <c r="S28" s="20"/>
      <c r="T28" s="21"/>
    </row>
    <row r="29" spans="1:20" s="1" customFormat="1" ht="32.25" customHeight="1">
      <c r="A29" s="7" t="s">
        <v>31</v>
      </c>
      <c r="B29" s="7" t="s">
        <v>49</v>
      </c>
      <c r="C29" s="7">
        <f>0.86*111.4%</f>
        <v>0.9580400000000001</v>
      </c>
      <c r="D29" s="9">
        <f>0.78*111.4%</f>
        <v>0.8689200000000001</v>
      </c>
      <c r="E29" s="9">
        <f>0.67*111.4%</f>
        <v>0.7463800000000002</v>
      </c>
      <c r="F29" s="9">
        <f>0.6*111.4%</f>
        <v>0.6684</v>
      </c>
      <c r="G29" s="9">
        <f>0.47*111.4%</f>
        <v>0.52358</v>
      </c>
      <c r="H29" s="9">
        <f>0.41*111.4%</f>
        <v>0.45674000000000003</v>
      </c>
      <c r="I29" s="9">
        <f>0.49*111.4%</f>
        <v>0.54586</v>
      </c>
      <c r="J29" s="9">
        <f>0.42*111.4%</f>
        <v>0.46788</v>
      </c>
      <c r="K29" s="9">
        <f>0.36*111.4%</f>
        <v>0.40104</v>
      </c>
      <c r="L29" s="9">
        <f>0.33*111.4%</f>
        <v>0.36762000000000006</v>
      </c>
      <c r="M29" s="9">
        <f>0.37*111.4%</f>
        <v>0.41218000000000005</v>
      </c>
      <c r="N29" s="9">
        <f>0.34*111.4%</f>
        <v>0.37876000000000004</v>
      </c>
      <c r="O29" s="9">
        <f>0.34*111.4%</f>
        <v>0.37876000000000004</v>
      </c>
      <c r="P29" s="9">
        <f>0.32*111.4%</f>
        <v>0.35648</v>
      </c>
      <c r="Q29" s="9">
        <f>0.27*111.4%</f>
        <v>0.30078000000000005</v>
      </c>
      <c r="R29" s="9">
        <f>0.23*111.4%</f>
        <v>0.25622000000000006</v>
      </c>
      <c r="S29" s="20"/>
      <c r="T29" s="21"/>
    </row>
    <row r="30" spans="1:20" s="1" customFormat="1" ht="33.75" customHeight="1">
      <c r="A30" s="7" t="s">
        <v>32</v>
      </c>
      <c r="B30" s="7" t="s">
        <v>51</v>
      </c>
      <c r="C30" s="7">
        <f>0.42*111.4%</f>
        <v>0.46788</v>
      </c>
      <c r="D30" s="9">
        <f>0.39*111.4%</f>
        <v>0.43446000000000007</v>
      </c>
      <c r="E30" s="9">
        <f>0.33*111.4%</f>
        <v>0.36762000000000006</v>
      </c>
      <c r="F30" s="9">
        <f>0.32*111.4%</f>
        <v>0.35648</v>
      </c>
      <c r="G30" s="9">
        <f>0.22*111.4%</f>
        <v>0.24508000000000002</v>
      </c>
      <c r="H30" s="9">
        <f>0.21*111.4%</f>
        <v>0.23394</v>
      </c>
      <c r="I30" s="9">
        <f>0.23*111.4%</f>
        <v>0.25622000000000006</v>
      </c>
      <c r="J30" s="9">
        <f>0.22*111.4%</f>
        <v>0.24508000000000002</v>
      </c>
      <c r="K30" s="9">
        <f>0.18*111.4%</f>
        <v>0.20052</v>
      </c>
      <c r="L30" s="9">
        <f>0.16*111.4%</f>
        <v>0.17824</v>
      </c>
      <c r="M30" s="9">
        <f>0.18*111.4%</f>
        <v>0.20052</v>
      </c>
      <c r="N30" s="9">
        <f>0.17*111.4%</f>
        <v>0.18938000000000002</v>
      </c>
      <c r="O30" s="9">
        <f>0.17*111.4%</f>
        <v>0.18938000000000002</v>
      </c>
      <c r="P30" s="9">
        <f>0.16*111.4%</f>
        <v>0.17824</v>
      </c>
      <c r="Q30" s="9">
        <f>0.13*111.4%</f>
        <v>0.14482</v>
      </c>
      <c r="R30" s="9">
        <f>0.12*111.4%</f>
        <v>0.13368000000000002</v>
      </c>
      <c r="S30" s="20"/>
      <c r="T30" s="21"/>
    </row>
    <row r="31" spans="1:20" s="1" customFormat="1" ht="37.5" customHeight="1">
      <c r="A31" s="23"/>
      <c r="B31" s="25"/>
      <c r="C31" s="22" t="s">
        <v>40</v>
      </c>
      <c r="D31" s="22"/>
      <c r="E31" s="22" t="s">
        <v>41</v>
      </c>
      <c r="F31" s="22"/>
      <c r="G31" s="22" t="s">
        <v>42</v>
      </c>
      <c r="H31" s="22"/>
      <c r="I31" s="22" t="s">
        <v>43</v>
      </c>
      <c r="J31" s="22"/>
      <c r="K31" s="22" t="s">
        <v>44</v>
      </c>
      <c r="L31" s="22"/>
      <c r="M31" s="22" t="s">
        <v>45</v>
      </c>
      <c r="N31" s="22"/>
      <c r="O31" s="22" t="s">
        <v>46</v>
      </c>
      <c r="P31" s="22"/>
      <c r="Q31" s="22" t="s">
        <v>53</v>
      </c>
      <c r="R31" s="22"/>
      <c r="S31" s="5"/>
      <c r="T31" s="4"/>
    </row>
    <row r="32" spans="1:20" s="1" customFormat="1" ht="63.75" customHeight="1">
      <c r="A32" s="24"/>
      <c r="B32" s="26"/>
      <c r="C32" s="17" t="s">
        <v>36</v>
      </c>
      <c r="D32" s="17" t="s">
        <v>37</v>
      </c>
      <c r="E32" s="17" t="s">
        <v>36</v>
      </c>
      <c r="F32" s="17" t="s">
        <v>37</v>
      </c>
      <c r="G32" s="17" t="s">
        <v>36</v>
      </c>
      <c r="H32" s="17" t="s">
        <v>37</v>
      </c>
      <c r="I32" s="17" t="s">
        <v>36</v>
      </c>
      <c r="J32" s="17" t="s">
        <v>37</v>
      </c>
      <c r="K32" s="17" t="s">
        <v>36</v>
      </c>
      <c r="L32" s="17" t="s">
        <v>37</v>
      </c>
      <c r="M32" s="17" t="s">
        <v>36</v>
      </c>
      <c r="N32" s="17" t="s">
        <v>37</v>
      </c>
      <c r="O32" s="17" t="s">
        <v>36</v>
      </c>
      <c r="P32" s="17" t="s">
        <v>37</v>
      </c>
      <c r="Q32" s="17" t="s">
        <v>36</v>
      </c>
      <c r="R32" s="17" t="s">
        <v>37</v>
      </c>
      <c r="S32" s="5"/>
      <c r="T32" s="4"/>
    </row>
    <row r="33" spans="1:20" s="1" customFormat="1" ht="100.5" customHeight="1">
      <c r="A33" s="19" t="s">
        <v>52</v>
      </c>
      <c r="B33" s="7" t="s">
        <v>55</v>
      </c>
      <c r="C33" s="9">
        <v>0.3</v>
      </c>
      <c r="D33" s="9">
        <v>0.27</v>
      </c>
      <c r="E33" s="9">
        <v>0.27</v>
      </c>
      <c r="F33" s="9">
        <v>0.245</v>
      </c>
      <c r="G33" s="9">
        <f>0.22*111.4%</f>
        <v>0.24508000000000002</v>
      </c>
      <c r="H33" s="9">
        <f>0.2*111.4%</f>
        <v>0.22280000000000003</v>
      </c>
      <c r="I33" s="9">
        <f>0.21*111.4%</f>
        <v>0.23394</v>
      </c>
      <c r="J33" s="9">
        <f>0.18*111.4%</f>
        <v>0.20052</v>
      </c>
      <c r="K33" s="9">
        <f>0.18*111.4%</f>
        <v>0.20052</v>
      </c>
      <c r="L33" s="9">
        <f>0.16*111.4%</f>
        <v>0.17824</v>
      </c>
      <c r="M33" s="9">
        <f>0.16*111.4%</f>
        <v>0.17824</v>
      </c>
      <c r="N33" s="9">
        <f>0.13*111.4%</f>
        <v>0.14482</v>
      </c>
      <c r="O33" s="9">
        <f>0.13*111.4%</f>
        <v>0.14482</v>
      </c>
      <c r="P33" s="9">
        <f>0.11*111.4%</f>
        <v>0.12254000000000001</v>
      </c>
      <c r="Q33" s="9">
        <f>0.11*111.4%</f>
        <v>0.12254000000000001</v>
      </c>
      <c r="R33" s="9">
        <f>0.08*111.4%</f>
        <v>0.08912</v>
      </c>
      <c r="S33" s="20"/>
      <c r="T33" s="21"/>
    </row>
    <row r="34" s="1" customFormat="1" ht="18.75">
      <c r="A34" s="15"/>
    </row>
    <row r="35" s="1" customFormat="1" ht="18">
      <c r="A35" s="14"/>
    </row>
    <row r="36" s="1" customFormat="1" ht="18">
      <c r="A36" s="14"/>
    </row>
    <row r="37" s="1" customFormat="1" ht="18">
      <c r="A37" s="14"/>
    </row>
    <row r="38" s="1" customFormat="1" ht="18">
      <c r="A38" s="14"/>
    </row>
    <row r="39" s="1" customFormat="1" ht="18">
      <c r="A39" s="14"/>
    </row>
    <row r="40" s="1" customFormat="1" ht="18">
      <c r="A40" s="14"/>
    </row>
    <row r="41" s="1" customFormat="1" ht="18">
      <c r="A41" s="14"/>
    </row>
    <row r="42" s="1" customFormat="1" ht="18">
      <c r="A42" s="14"/>
    </row>
    <row r="43" s="1" customFormat="1" ht="18">
      <c r="A43" s="14"/>
    </row>
    <row r="44" s="1" customFormat="1" ht="18">
      <c r="A44" s="14"/>
    </row>
    <row r="45" s="1" customFormat="1" ht="18">
      <c r="A45" s="14"/>
    </row>
    <row r="46" s="1" customFormat="1" ht="18">
      <c r="A46" s="14"/>
    </row>
    <row r="47" s="1" customFormat="1" ht="18">
      <c r="A47" s="14"/>
    </row>
  </sheetData>
  <sheetProtection/>
  <mergeCells count="54">
    <mergeCell ref="C5:R5"/>
    <mergeCell ref="B7:B9"/>
    <mergeCell ref="A7:A9"/>
    <mergeCell ref="B25:R25"/>
    <mergeCell ref="C26:D26"/>
    <mergeCell ref="E26:F26"/>
    <mergeCell ref="G26:H26"/>
    <mergeCell ref="I26:J26"/>
    <mergeCell ref="K26:L26"/>
    <mergeCell ref="M26:N26"/>
    <mergeCell ref="S7:T7"/>
    <mergeCell ref="C8:D8"/>
    <mergeCell ref="E8:F8"/>
    <mergeCell ref="G8:H8"/>
    <mergeCell ref="I8:J8"/>
    <mergeCell ref="K8:L8"/>
    <mergeCell ref="A6:R6"/>
    <mergeCell ref="C7:R7"/>
    <mergeCell ref="Q8:R8"/>
    <mergeCell ref="O26:P26"/>
    <mergeCell ref="Q26:R26"/>
    <mergeCell ref="B26:B27"/>
    <mergeCell ref="A26:A27"/>
    <mergeCell ref="M8:N8"/>
    <mergeCell ref="O8:P8"/>
    <mergeCell ref="S9:T9"/>
    <mergeCell ref="S11:T11"/>
    <mergeCell ref="S12:T12"/>
    <mergeCell ref="S13:T13"/>
    <mergeCell ref="S14:T14"/>
    <mergeCell ref="S15:T15"/>
    <mergeCell ref="A31:A32"/>
    <mergeCell ref="B31:B32"/>
    <mergeCell ref="S16:T16"/>
    <mergeCell ref="S17:T17"/>
    <mergeCell ref="M31:N31"/>
    <mergeCell ref="O31:P31"/>
    <mergeCell ref="S18:T18"/>
    <mergeCell ref="S19:T19"/>
    <mergeCell ref="S20:T20"/>
    <mergeCell ref="S21:T21"/>
    <mergeCell ref="S22:T22"/>
    <mergeCell ref="S23:T23"/>
    <mergeCell ref="S24:T24"/>
    <mergeCell ref="Q31:R31"/>
    <mergeCell ref="S28:T28"/>
    <mergeCell ref="S29:T29"/>
    <mergeCell ref="S33:T33"/>
    <mergeCell ref="S30:T30"/>
    <mergeCell ref="C31:D31"/>
    <mergeCell ref="E31:F31"/>
    <mergeCell ref="G31:H31"/>
    <mergeCell ref="I31:J31"/>
    <mergeCell ref="K31:L31"/>
  </mergeCells>
  <printOptions/>
  <pageMargins left="0.4330708661417323" right="0.31496062992125984" top="0.5905511811023623" bottom="0.5511811023622047" header="0.5118110236220472" footer="0.5118110236220472"/>
  <pageSetup fitToHeight="4"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2017-01-10T04:19:42Z</cp:lastPrinted>
  <dcterms:created xsi:type="dcterms:W3CDTF">2010-11-23T03:41:14Z</dcterms:created>
  <dcterms:modified xsi:type="dcterms:W3CDTF">2017-01-10T04:20:36Z</dcterms:modified>
  <cp:category/>
  <cp:version/>
  <cp:contentType/>
  <cp:contentStatus/>
</cp:coreProperties>
</file>